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Neil\2024-25\NDPTL\Valuation book website\Book website XLs\"/>
    </mc:Choice>
  </mc:AlternateContent>
  <xr:revisionPtr revIDLastSave="0" documentId="13_ncr:1_{81EA0EBA-E7D4-4545-8945-B4532ACC3576}" xr6:coauthVersionLast="47" xr6:coauthVersionMax="47" xr10:uidLastSave="{00000000-0000-0000-0000-000000000000}"/>
  <bookViews>
    <workbookView xWindow="-120" yWindow="-120" windowWidth="29040" windowHeight="15720" tabRatio="903" xr2:uid="{08AF0FFF-D224-46BA-A16F-F44D4B225C40}"/>
  </bookViews>
  <sheets>
    <sheet name="About" sheetId="26" r:id="rId1"/>
    <sheet name="TVB, Sec. B, Chs. 5-7" sheetId="23" r:id="rId2"/>
  </sheets>
  <definedNames>
    <definedName name="CaseBase">#REF!</definedName>
    <definedName name="CaseDown">#REF!</definedName>
    <definedName name="CaseUp">#REF!</definedName>
    <definedName name="DayCount">#REF!</definedName>
    <definedName name="DB">"WIREUK"</definedName>
    <definedName name="RdgFac">#REF!</definedName>
    <definedName name="Sales">#REF!</definedName>
    <definedName name="ScenSwitch">#REF!</definedName>
    <definedName name="StubPer">#REF!</definedName>
    <definedName name="Template.WIRE.DBAccess.CalcMode">"Async"</definedName>
    <definedName name="TV">#REF!</definedName>
    <definedName name="Wac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23" l="1"/>
  <c r="F52" i="23" l="1"/>
  <c r="E42" i="23"/>
  <c r="E43" i="23" s="1"/>
  <c r="E51" i="23"/>
  <c r="E60" i="23" s="1"/>
  <c r="E61" i="23" s="1"/>
  <c r="E28" i="23"/>
  <c r="E25" i="23"/>
  <c r="E19" i="23"/>
  <c r="E18" i="23"/>
  <c r="E9" i="23"/>
  <c r="E54" i="23"/>
  <c r="F48" i="23"/>
  <c r="E48" i="23"/>
  <c r="E49" i="23" s="1"/>
  <c r="F45" i="23"/>
  <c r="E45" i="23"/>
  <c r="E46" i="23" s="1"/>
  <c r="F42" i="23"/>
  <c r="F7" i="23"/>
  <c r="F8" i="23" s="1"/>
  <c r="E17" i="23"/>
  <c r="E11" i="23" l="1"/>
  <c r="E20" i="23" s="1"/>
  <c r="E56" i="23"/>
  <c r="E57" i="23" s="1"/>
  <c r="F27" i="23"/>
  <c r="F9" i="23"/>
  <c r="F24" i="23"/>
  <c r="F32" i="23" s="1"/>
  <c r="F67" i="23" s="1"/>
  <c r="F90" i="23" s="1"/>
  <c r="E52" i="23"/>
  <c r="F33" i="23"/>
  <c r="F68" i="23" s="1"/>
  <c r="F91" i="23" s="1"/>
  <c r="F56" i="23" l="1"/>
  <c r="F38" i="23" s="1"/>
  <c r="E13" i="23"/>
  <c r="E84" i="23" s="1"/>
  <c r="F36" i="23"/>
  <c r="F59" i="23" s="1"/>
  <c r="F66" i="23"/>
  <c r="F89" i="23" s="1"/>
  <c r="F34" i="23"/>
  <c r="F10" i="23" l="1"/>
  <c r="F11" i="23" s="1"/>
  <c r="F12" i="23" s="1"/>
  <c r="F13" i="23" s="1"/>
  <c r="F76" i="23"/>
  <c r="F98" i="23" s="1"/>
  <c r="F51" i="23"/>
  <c r="F60" i="23" s="1"/>
  <c r="F69" i="23"/>
  <c r="F72" i="23"/>
  <c r="F73" i="23" l="1"/>
  <c r="F94" i="23"/>
  <c r="F65" i="23"/>
  <c r="F83" i="23"/>
  <c r="F75" i="23" s="1"/>
  <c r="F61" i="23"/>
  <c r="F77" i="23" l="1"/>
  <c r="F96" i="23"/>
  <c r="F70" i="23"/>
  <c r="F88" i="23"/>
  <c r="F93" i="23" s="1"/>
  <c r="F95" i="23" s="1"/>
  <c r="F97" i="23" l="1"/>
  <c r="F99" i="23" s="1"/>
  <c r="F7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Neil Pande</author>
  </authors>
  <commentList>
    <comment ref="F13" authorId="0" shapeId="0" xr:uid="{6ABE1D1B-C898-4F36-948E-E8EC49C17EE0}">
      <text>
        <r>
          <rPr>
            <b/>
            <sz val="9"/>
            <color rgb="FF000000"/>
            <rFont val="Tahoma"/>
            <family val="2"/>
          </rPr>
          <t>Neil Pande:
13.1</t>
        </r>
        <r>
          <rPr>
            <sz val="9"/>
            <color rgb="FF000000"/>
            <rFont val="Tahoma"/>
            <family val="2"/>
          </rPr>
          <t xml:space="preserve"> (using unrounded numbers ) rather than the </t>
        </r>
        <r>
          <rPr>
            <b/>
            <sz val="9"/>
            <color rgb="FF000000"/>
            <rFont val="Tahoma"/>
            <family val="2"/>
          </rPr>
          <t>13.0</t>
        </r>
        <r>
          <rPr>
            <sz val="9"/>
            <color rgb="FF000000"/>
            <rFont val="Tahoma"/>
            <family val="2"/>
          </rPr>
          <t xml:space="preserve"> in the book, using rounded numbers (17.4 - 3.4)!</t>
        </r>
      </text>
    </comment>
  </commentList>
</comments>
</file>

<file path=xl/sharedStrings.xml><?xml version="1.0" encoding="utf-8"?>
<sst xmlns="http://schemas.openxmlformats.org/spreadsheetml/2006/main" count="93" uniqueCount="80">
  <si>
    <t>Sales</t>
  </si>
  <si>
    <t>EBITDA</t>
  </si>
  <si>
    <t>EBIT</t>
  </si>
  <si>
    <t>EBT</t>
  </si>
  <si>
    <t>Inventories</t>
  </si>
  <si>
    <t>Capex</t>
  </si>
  <si>
    <t>Debt</t>
  </si>
  <si>
    <t>D&amp;A as a % of Sales</t>
  </si>
  <si>
    <t>Inventory days</t>
  </si>
  <si>
    <t>Receivables days</t>
  </si>
  <si>
    <t>Payables days</t>
  </si>
  <si>
    <t>Net income</t>
  </si>
  <si>
    <t>Asset turnover</t>
  </si>
  <si>
    <t>Forecast</t>
  </si>
  <si>
    <t>Historical</t>
  </si>
  <si>
    <t>Disclaimer</t>
  </si>
  <si>
    <t>Instructions</t>
  </si>
  <si>
    <t>Neil Pande</t>
  </si>
  <si>
    <t>For educational purposes only</t>
  </si>
  <si>
    <t>Sales growth rates</t>
  </si>
  <si>
    <t>Interest expense</t>
  </si>
  <si>
    <t>Tax expense</t>
  </si>
  <si>
    <t>Income statement historical analysis and forecast drivers</t>
  </si>
  <si>
    <t>Cost of goods sold (CoGS)</t>
  </si>
  <si>
    <t>Balance sheet historical analysis and forecast drivers</t>
  </si>
  <si>
    <t>Inventory turnover</t>
  </si>
  <si>
    <t>Accounts receivable</t>
  </si>
  <si>
    <t>Receivables turnover</t>
  </si>
  <si>
    <t>Accounts payable</t>
  </si>
  <si>
    <t>Payables turnover</t>
  </si>
  <si>
    <t>Cash flow statement historical analysis and forecast drivers</t>
  </si>
  <si>
    <t>Capex / D&amp;A</t>
  </si>
  <si>
    <t>CoGS as a % of Sales</t>
  </si>
  <si>
    <t>Depreciation &amp; Amortisation expenses (D&amp;A)</t>
  </si>
  <si>
    <t>Operating expenses (Opex)</t>
  </si>
  <si>
    <t>Operating expense (Opex) margins</t>
  </si>
  <si>
    <t>Effective interest rates (EIRs)</t>
  </si>
  <si>
    <t>Effective tax rates (ETRs)</t>
  </si>
  <si>
    <t>Debt to EBITDA</t>
  </si>
  <si>
    <t>Net Operating Working Capital (NOWC) cycle</t>
  </si>
  <si>
    <t>Net Operating Working Capital (NOWC)</t>
  </si>
  <si>
    <t>Additional income statement historical analysis and forecast drivers</t>
  </si>
  <si>
    <t>Net operating asset base</t>
  </si>
  <si>
    <t>(Incr) / decr in inventory</t>
  </si>
  <si>
    <t>(Incr) / decr in receivables</t>
  </si>
  <si>
    <t>Incr / (decr) in payables</t>
  </si>
  <si>
    <t>Net CFO</t>
  </si>
  <si>
    <t>Dividends</t>
  </si>
  <si>
    <t>Debt raised / (repaid)</t>
  </si>
  <si>
    <t>Net increase / (decrease) in cash &amp; cash equivalents</t>
  </si>
  <si>
    <t>Cash flow statement (cumulative)</t>
  </si>
  <si>
    <t>Cash flows before dividends</t>
  </si>
  <si>
    <t>Cash flows before financing</t>
  </si>
  <si>
    <t>Inputs in blue font - replace to perform own forecasts</t>
  </si>
  <si>
    <t>Property, plant &amp; equipment (PP&amp;E)</t>
  </si>
  <si>
    <t>Forecasting key income statement, balance sheet and cash flow items</t>
  </si>
  <si>
    <t>Net cash flows relating to operating activities</t>
  </si>
  <si>
    <t>Net cash flows relating to investing activities</t>
  </si>
  <si>
    <t>Net cash flows relating to financing activities</t>
  </si>
  <si>
    <t>Balance sheet items (Chapter 6)</t>
  </si>
  <si>
    <t>Previous</t>
  </si>
  <si>
    <t>Current</t>
  </si>
  <si>
    <t>Next</t>
  </si>
  <si>
    <t>The Valuation Book example in USDm (unless stated)</t>
  </si>
  <si>
    <t>Prepared by</t>
  </si>
  <si>
    <t>Not intended for any other use</t>
  </si>
  <si>
    <t>Chapter 5: Forecasting earnings</t>
  </si>
  <si>
    <t>Chapter 6: Forecasting balance sheets</t>
  </si>
  <si>
    <t>Chapter 7: Forecasting - completing cash flows</t>
  </si>
  <si>
    <t>Workings / Outputs in black font - change to amend (or break!) working of model</t>
  </si>
  <si>
    <t>Section B: Forecasting</t>
  </si>
  <si>
    <t>For use with The Valuation Book</t>
  </si>
  <si>
    <t>Cash flow statement items (Chapter 7)</t>
  </si>
  <si>
    <t>Dividend payout ratio</t>
  </si>
  <si>
    <t>Please note</t>
  </si>
  <si>
    <t>This Excel workbook uses the numbers from the electronic version of the book</t>
  </si>
  <si>
    <t>These are the same as the second print run onwards of the first edition of the book</t>
  </si>
  <si>
    <t>Apologies if you have the first print run of the first edition of the book</t>
  </si>
  <si>
    <t>Income statement (earnings) items (Chapter 5)</t>
  </si>
  <si>
    <t>The numbers in this Excel workbook are the correct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</si>
</sst>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164" formatCode="#,##0_);\(#,##0\);\-\-_)"/>
    <numFmt numFmtId="165" formatCode="0.00%_);\(0.00%\)"/>
    <numFmt numFmtId="166" formatCode="0\ &quot;days&quot;_);\(0\ &quot;days&quot;\)"/>
    <numFmt numFmtId="167" formatCode="0\ &quot;years&quot;_);\(0\ &quot;years&quot;\)"/>
    <numFmt numFmtId="168" formatCode="0.00\x;&quot;nm&quot;_x"/>
    <numFmt numFmtId="169" formatCode="0.00_);\(0.00\)"/>
    <numFmt numFmtId="170" formatCode="#,##0.0_);\(#,##0.0\);\-\-_)"/>
    <numFmt numFmtId="171" formatCode="0.0%_);\(0.0%\)"/>
    <numFmt numFmtId="172" formatCode="0.0\ &quot;days&quot;_);\(0.0\ &quot;days&quot;\)"/>
    <numFmt numFmtId="173" formatCode="&quot;Year &quot;0"/>
    <numFmt numFmtId="174" formatCode="0.0\x;&quot;nm&quot;_x"/>
    <numFmt numFmtId="175" formatCode="#,##0.00_);\(#,##0.00\);\-\-_)"/>
    <numFmt numFmtId="176" formatCode="0.000\x;&quot;nm&quot;_x"/>
  </numFmts>
  <fonts count="27" x14ac:knownFonts="1">
    <font>
      <sz val="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24"/>
      <color rgb="FF006100"/>
      <name val="Calibri"/>
      <family val="2"/>
      <scheme val="minor"/>
    </font>
    <font>
      <sz val="24"/>
      <color rgb="FF9C0006"/>
      <name val="Calibri"/>
      <family val="2"/>
      <scheme val="minor"/>
    </font>
    <font>
      <sz val="24"/>
      <color rgb="FF9C57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4"/>
      <color rgb="FF3F3F76"/>
      <name val="Calibri"/>
      <family val="2"/>
      <scheme val="minor"/>
    </font>
    <font>
      <b/>
      <sz val="24"/>
      <color rgb="FF3F3F3F"/>
      <name val="Calibri"/>
      <family val="2"/>
      <scheme val="minor"/>
    </font>
    <font>
      <b/>
      <sz val="24"/>
      <color rgb="FFFA7D00"/>
      <name val="Calibri"/>
      <family val="2"/>
      <scheme val="minor"/>
    </font>
    <font>
      <sz val="24"/>
      <color rgb="FFFA7D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rgb="FFFF0000"/>
      <name val="Calibri"/>
      <family val="2"/>
      <scheme val="minor"/>
    </font>
    <font>
      <i/>
      <sz val="24"/>
      <color rgb="FF7F7F7F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rgb="FF0070C0"/>
      <name val="Calibri"/>
      <family val="2"/>
      <scheme val="minor"/>
    </font>
    <font>
      <i/>
      <sz val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164" fontId="0" fillId="0" borderId="0"/>
    <xf numFmtId="165" fontId="2" fillId="0" borderId="0" applyFont="0" applyFill="0" applyBorder="0" applyAlignment="0" applyProtection="0"/>
    <xf numFmtId="164" fontId="3" fillId="0" borderId="1" applyNumberFormat="0" applyFill="0" applyAlignment="0" applyProtection="0"/>
    <xf numFmtId="164" fontId="3" fillId="0" borderId="2" applyNumberFormat="0" applyFill="0" applyAlignment="0" applyProtection="0"/>
    <xf numFmtId="166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3" fillId="0" borderId="0"/>
  </cellStyleXfs>
  <cellXfs count="42">
    <xf numFmtId="164" fontId="0" fillId="0" borderId="0" xfId="0"/>
    <xf numFmtId="164" fontId="5" fillId="0" borderId="0" xfId="0" applyFont="1"/>
    <xf numFmtId="164" fontId="3" fillId="0" borderId="1" xfId="2"/>
    <xf numFmtId="164" fontId="3" fillId="0" borderId="2" xfId="3"/>
    <xf numFmtId="164" fontId="3" fillId="0" borderId="0" xfId="0" applyFont="1"/>
    <xf numFmtId="164" fontId="3" fillId="0" borderId="0" xfId="0" applyFont="1" applyAlignment="1">
      <alignment horizontal="right"/>
    </xf>
    <xf numFmtId="170" fontId="0" fillId="0" borderId="0" xfId="0" applyNumberFormat="1"/>
    <xf numFmtId="170" fontId="5" fillId="0" borderId="0" xfId="0" applyNumberFormat="1" applyFont="1"/>
    <xf numFmtId="170" fontId="22" fillId="0" borderId="1" xfId="2" applyNumberFormat="1" applyFont="1"/>
    <xf numFmtId="170" fontId="3" fillId="0" borderId="2" xfId="3" applyNumberFormat="1"/>
    <xf numFmtId="170" fontId="23" fillId="0" borderId="0" xfId="0" applyNumberFormat="1" applyFont="1"/>
    <xf numFmtId="173" fontId="3" fillId="0" borderId="0" xfId="52"/>
    <xf numFmtId="164" fontId="22" fillId="0" borderId="0" xfId="0" applyFont="1" applyAlignment="1">
      <alignment horizontal="right"/>
    </xf>
    <xf numFmtId="164" fontId="3" fillId="0" borderId="1" xfId="2" applyFill="1"/>
    <xf numFmtId="171" fontId="24" fillId="0" borderId="0" xfId="1" applyNumberFormat="1" applyFont="1"/>
    <xf numFmtId="164" fontId="3" fillId="0" borderId="2" xfId="3" applyFill="1"/>
    <xf numFmtId="170" fontId="22" fillId="0" borderId="2" xfId="3" applyNumberFormat="1" applyFont="1"/>
    <xf numFmtId="164" fontId="22" fillId="0" borderId="1" xfId="2" applyFont="1"/>
    <xf numFmtId="164" fontId="22" fillId="0" borderId="2" xfId="3" applyFont="1"/>
    <xf numFmtId="0" fontId="2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170" fontId="3" fillId="33" borderId="2" xfId="3" applyNumberFormat="1" applyFill="1"/>
    <xf numFmtId="164" fontId="3" fillId="34" borderId="0" xfId="0" applyFont="1" applyFill="1"/>
    <xf numFmtId="170" fontId="3" fillId="0" borderId="1" xfId="2" applyNumberFormat="1"/>
    <xf numFmtId="171" fontId="4" fillId="0" borderId="0" xfId="1" applyNumberFormat="1" applyFont="1"/>
    <xf numFmtId="171" fontId="23" fillId="0" borderId="0" xfId="1" applyNumberFormat="1" applyFont="1"/>
    <xf numFmtId="165" fontId="24" fillId="0" borderId="0" xfId="1" applyFont="1"/>
    <xf numFmtId="165" fontId="23" fillId="0" borderId="0" xfId="1" applyFont="1"/>
    <xf numFmtId="175" fontId="0" fillId="0" borderId="0" xfId="0" applyNumberFormat="1"/>
    <xf numFmtId="174" fontId="5" fillId="0" borderId="0" xfId="50" applyNumberFormat="1" applyFont="1"/>
    <xf numFmtId="174" fontId="2" fillId="0" borderId="0" xfId="50" applyNumberFormat="1" applyFont="1"/>
    <xf numFmtId="172" fontId="24" fillId="0" borderId="0" xfId="4" applyNumberFormat="1" applyFont="1"/>
    <xf numFmtId="172" fontId="4" fillId="0" borderId="0" xfId="4" applyNumberFormat="1" applyFont="1"/>
    <xf numFmtId="164" fontId="5" fillId="34" borderId="0" xfId="0" applyFont="1" applyFill="1"/>
    <xf numFmtId="164" fontId="0" fillId="34" borderId="0" xfId="0" applyFill="1"/>
    <xf numFmtId="168" fontId="5" fillId="0" borderId="0" xfId="50" applyFont="1" applyFill="1"/>
    <xf numFmtId="176" fontId="4" fillId="0" borderId="0" xfId="50" applyNumberFormat="1" applyFont="1" applyFill="1"/>
    <xf numFmtId="170" fontId="3" fillId="0" borderId="2" xfId="3" applyNumberFormat="1" applyFill="1"/>
    <xf numFmtId="170" fontId="3" fillId="0" borderId="1" xfId="2" applyNumberFormat="1" applyFill="1"/>
    <xf numFmtId="168" fontId="5" fillId="0" borderId="0" xfId="50" applyFont="1"/>
    <xf numFmtId="168" fontId="4" fillId="0" borderId="0" xfId="50" applyFont="1"/>
    <xf numFmtId="174" fontId="0" fillId="0" borderId="0" xfId="50" applyNumberFormat="1" applyFont="1"/>
  </cellXfs>
  <cellStyles count="53">
    <cellStyle name="20% - Accent1" xfId="26" builtinId="30" hidden="1"/>
    <cellStyle name="20% - Accent2" xfId="30" builtinId="34" hidden="1"/>
    <cellStyle name="20% - Accent3" xfId="34" builtinId="38" hidden="1"/>
    <cellStyle name="20% - Accent4" xfId="38" builtinId="42" hidden="1"/>
    <cellStyle name="20% - Accent5" xfId="42" builtinId="46" hidden="1"/>
    <cellStyle name="20% - Accent6" xfId="46" builtinId="50" hidden="1"/>
    <cellStyle name="40% - Accent1" xfId="27" builtinId="31" hidden="1"/>
    <cellStyle name="40% - Accent2" xfId="31" builtinId="35" hidden="1"/>
    <cellStyle name="40% - Accent3" xfId="35" builtinId="39" hidden="1"/>
    <cellStyle name="40% - Accent4" xfId="39" builtinId="43" hidden="1"/>
    <cellStyle name="40% - Accent5" xfId="43" builtinId="47" hidden="1"/>
    <cellStyle name="40% - Accent6" xfId="47" builtinId="51" hidden="1"/>
    <cellStyle name="60% - Accent1" xfId="28" builtinId="32" hidden="1"/>
    <cellStyle name="60% - Accent2" xfId="32" builtinId="36" hidden="1"/>
    <cellStyle name="60% - Accent3" xfId="36" builtinId="40" hidden="1"/>
    <cellStyle name="60% - Accent4" xfId="40" builtinId="44" hidden="1"/>
    <cellStyle name="60% - Accent5" xfId="44" builtinId="48" hidden="1"/>
    <cellStyle name="60% - Accent6" xfId="48" builtinId="52" hidden="1"/>
    <cellStyle name="Accent1" xfId="25" builtinId="29" hidden="1"/>
    <cellStyle name="Accent2" xfId="29" builtinId="33" hidden="1"/>
    <cellStyle name="Accent3" xfId="33" builtinId="37" hidden="1"/>
    <cellStyle name="Accent4" xfId="37" builtinId="41" hidden="1"/>
    <cellStyle name="Accent5" xfId="41" builtinId="45" hidden="1"/>
    <cellStyle name="Accent6" xfId="45" builtinId="49" hidden="1"/>
    <cellStyle name="Bad" xfId="6" builtinId="27" hidden="1"/>
    <cellStyle name="Calculation" xfId="18" builtinId="22" hidden="1"/>
    <cellStyle name="Check Cell" xfId="20" builtinId="23" hidden="1"/>
    <cellStyle name="Comma" xfId="51" builtinId="3" customBuiltin="1"/>
    <cellStyle name="Comma [0]" xfId="8" builtinId="6" hidden="1"/>
    <cellStyle name="Currency" xfId="9" builtinId="4" hidden="1"/>
    <cellStyle name="Currency [0]" xfId="10" builtinId="7" hidden="1"/>
    <cellStyle name="Days" xfId="4" xr:uid="{0F5DC9CA-0852-4C16-A613-0339B4B36120}"/>
    <cellStyle name="Explanatory Text" xfId="23" builtinId="53" hidden="1"/>
    <cellStyle name="Good" xfId="5" builtinId="26" hidden="1"/>
    <cellStyle name="Heading 1" xfId="12" builtinId="16" hidden="1"/>
    <cellStyle name="Heading 2" xfId="13" builtinId="17" hidden="1"/>
    <cellStyle name="Heading 3" xfId="14" builtinId="18" hidden="1"/>
    <cellStyle name="Heading 4" xfId="15" builtinId="19" hidden="1"/>
    <cellStyle name="Input" xfId="16" builtinId="20" hidden="1"/>
    <cellStyle name="Linked Cell" xfId="19" builtinId="24" hidden="1"/>
    <cellStyle name="Multiples2dp" xfId="50" xr:uid="{FF46AEED-DF9B-4954-A60F-3C06CF9F1D3A}"/>
    <cellStyle name="Neutral" xfId="7" builtinId="28" hidden="1"/>
    <cellStyle name="Normal" xfId="0" builtinId="0" customBuiltin="1"/>
    <cellStyle name="Note" xfId="22" builtinId="10" hidden="1"/>
    <cellStyle name="Output" xfId="17" builtinId="21" hidden="1"/>
    <cellStyle name="Percent" xfId="1" builtinId="5" customBuiltin="1"/>
    <cellStyle name="Sub-Totals" xfId="2" xr:uid="{C6B24BB6-2A61-4BC7-A028-24780A074BFB}"/>
    <cellStyle name="Title" xfId="11" builtinId="15" hidden="1"/>
    <cellStyle name="Total" xfId="24" builtinId="25" hidden="1"/>
    <cellStyle name="Totals" xfId="3" xr:uid="{8AC9295F-FF11-4555-BCA6-CCE27EA42E87}"/>
    <cellStyle name="Warning Text" xfId="21" builtinId="11" hidden="1"/>
    <cellStyle name="Year" xfId="52" xr:uid="{2471BB3F-920D-46D0-90CE-D1BFEF413F1D}"/>
    <cellStyle name="Years" xfId="49" xr:uid="{C6136F47-5C8B-4450-9BAB-E474A69BAA22}"/>
  </cellStyles>
  <dxfs count="0"/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8</xdr:col>
      <xdr:colOff>9525</xdr:colOff>
      <xdr:row>31</xdr:row>
      <xdr:rowOff>20776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4BDDE6-A7DC-4490-B682-76AF923EF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42875"/>
          <a:ext cx="3733800" cy="4307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F2B59-51C9-4A53-9B26-DDD530DCBCB0}">
  <dimension ref="A1:Q32"/>
  <sheetViews>
    <sheetView showGridLines="0" tabSelected="1" workbookViewId="0"/>
  </sheetViews>
  <sheetFormatPr defaultColWidth="0" defaultRowHeight="11.25" zeroHeight="1" x14ac:dyDescent="0.2"/>
  <cols>
    <col min="1" max="1" width="2.83203125" customWidth="1"/>
    <col min="2" max="8" width="9.33203125" customWidth="1"/>
    <col min="9" max="9" width="2.83203125" customWidth="1"/>
    <col min="10" max="16" width="9.33203125" customWidth="1"/>
    <col min="17" max="17" width="2.83203125" customWidth="1"/>
    <col min="18" max="25" width="9.33203125" hidden="1" customWidth="1"/>
    <col min="26" max="16384" width="9.33203125" hidden="1"/>
  </cols>
  <sheetData>
    <row r="1" spans="10:17" x14ac:dyDescent="0.2"/>
    <row r="2" spans="10:17" x14ac:dyDescent="0.2">
      <c r="J2" s="22" t="s">
        <v>64</v>
      </c>
      <c r="K2" s="34"/>
      <c r="L2" s="34"/>
      <c r="M2" s="34"/>
      <c r="N2" s="34"/>
      <c r="O2" s="34"/>
      <c r="P2" s="34"/>
    </row>
    <row r="3" spans="10:17" x14ac:dyDescent="0.2">
      <c r="J3" s="4"/>
      <c r="Q3" s="4"/>
    </row>
    <row r="4" spans="10:17" x14ac:dyDescent="0.2">
      <c r="J4" s="4" t="s">
        <v>17</v>
      </c>
    </row>
    <row r="5" spans="10:17" x14ac:dyDescent="0.2"/>
    <row r="6" spans="10:17" x14ac:dyDescent="0.2">
      <c r="J6" s="22" t="s">
        <v>15</v>
      </c>
      <c r="K6" s="34"/>
      <c r="L6" s="34"/>
      <c r="M6" s="34"/>
      <c r="N6" s="34"/>
      <c r="O6" s="34"/>
      <c r="P6" s="34"/>
      <c r="Q6" s="4"/>
    </row>
    <row r="7" spans="10:17" x14ac:dyDescent="0.2"/>
    <row r="8" spans="10:17" x14ac:dyDescent="0.2">
      <c r="J8" s="4" t="s">
        <v>18</v>
      </c>
    </row>
    <row r="9" spans="10:17" x14ac:dyDescent="0.2">
      <c r="J9" s="4" t="s">
        <v>65</v>
      </c>
    </row>
    <row r="10" spans="10:17" x14ac:dyDescent="0.2"/>
    <row r="11" spans="10:17" x14ac:dyDescent="0.2">
      <c r="J11" s="22" t="s">
        <v>55</v>
      </c>
      <c r="K11" s="34"/>
      <c r="L11" s="34"/>
      <c r="M11" s="34"/>
      <c r="N11" s="34"/>
      <c r="O11" s="34"/>
      <c r="P11" s="34"/>
    </row>
    <row r="12" spans="10:17" x14ac:dyDescent="0.2">
      <c r="J12" s="4"/>
    </row>
    <row r="13" spans="10:17" x14ac:dyDescent="0.2">
      <c r="J13" s="4" t="s">
        <v>71</v>
      </c>
    </row>
    <row r="14" spans="10:17" x14ac:dyDescent="0.2">
      <c r="J14" s="4"/>
      <c r="Q14" s="4"/>
    </row>
    <row r="15" spans="10:17" x14ac:dyDescent="0.2">
      <c r="K15" s="4" t="s">
        <v>70</v>
      </c>
    </row>
    <row r="16" spans="10:17" x14ac:dyDescent="0.2">
      <c r="J16" s="4"/>
    </row>
    <row r="17" spans="10:17" x14ac:dyDescent="0.2">
      <c r="L17" s="4" t="s">
        <v>66</v>
      </c>
    </row>
    <row r="18" spans="10:17" x14ac:dyDescent="0.2">
      <c r="L18" s="4" t="s">
        <v>67</v>
      </c>
      <c r="Q18" s="4"/>
    </row>
    <row r="19" spans="10:17" x14ac:dyDescent="0.2">
      <c r="L19" s="4" t="s">
        <v>68</v>
      </c>
    </row>
    <row r="20" spans="10:17" x14ac:dyDescent="0.2"/>
    <row r="21" spans="10:17" x14ac:dyDescent="0.2">
      <c r="J21" s="22" t="s">
        <v>74</v>
      </c>
      <c r="K21" s="34"/>
      <c r="L21" s="34"/>
      <c r="M21" s="34"/>
      <c r="N21" s="34"/>
      <c r="O21" s="34"/>
      <c r="P21" s="34"/>
    </row>
    <row r="22" spans="10:17" x14ac:dyDescent="0.2"/>
    <row r="23" spans="10:17" x14ac:dyDescent="0.2">
      <c r="J23" s="4" t="s">
        <v>75</v>
      </c>
    </row>
    <row r="24" spans="10:17" x14ac:dyDescent="0.2">
      <c r="J24" s="4" t="s">
        <v>76</v>
      </c>
    </row>
    <row r="25" spans="10:17" x14ac:dyDescent="0.2">
      <c r="J25" s="4" t="s">
        <v>77</v>
      </c>
    </row>
    <row r="26" spans="10:17" x14ac:dyDescent="0.2">
      <c r="J26" s="4" t="s">
        <v>79</v>
      </c>
    </row>
    <row r="27" spans="10:17" x14ac:dyDescent="0.2"/>
    <row r="28" spans="10:17" x14ac:dyDescent="0.2">
      <c r="J28" s="22" t="s">
        <v>16</v>
      </c>
      <c r="K28" s="34"/>
      <c r="L28" s="34"/>
      <c r="M28" s="34"/>
      <c r="N28" s="34"/>
      <c r="O28" s="34"/>
      <c r="P28" s="34"/>
    </row>
    <row r="29" spans="10:17" x14ac:dyDescent="0.2">
      <c r="J29" s="4"/>
    </row>
    <row r="30" spans="10:17" x14ac:dyDescent="0.2">
      <c r="J30" s="4" t="s">
        <v>53</v>
      </c>
    </row>
    <row r="31" spans="10:17" x14ac:dyDescent="0.2">
      <c r="J31" s="4" t="s">
        <v>69</v>
      </c>
    </row>
    <row r="32" spans="10:17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55209-3E93-4075-9EAF-D8C6291034C1}">
  <dimension ref="A1:T100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0" defaultRowHeight="11.25" zeroHeight="1" x14ac:dyDescent="0.2"/>
  <cols>
    <col min="1" max="1" width="2.83203125" customWidth="1"/>
    <col min="2" max="2" width="63" bestFit="1" customWidth="1"/>
    <col min="3" max="3" width="2.83203125" customWidth="1"/>
    <col min="4" max="5" width="10.6640625" style="1" customWidth="1"/>
    <col min="6" max="9" width="10.6640625" customWidth="1"/>
    <col min="10" max="10" width="2.83203125" customWidth="1"/>
    <col min="11" max="20" width="0" hidden="1" customWidth="1"/>
    <col min="21" max="16384" width="9" hidden="1"/>
  </cols>
  <sheetData>
    <row r="1" spans="2:10" x14ac:dyDescent="0.2"/>
    <row r="2" spans="2:10" x14ac:dyDescent="0.2">
      <c r="B2" s="4" t="s">
        <v>63</v>
      </c>
      <c r="C2" s="4"/>
      <c r="D2" s="19" t="s">
        <v>60</v>
      </c>
      <c r="E2" s="19" t="s">
        <v>61</v>
      </c>
      <c r="F2" s="20" t="s">
        <v>62</v>
      </c>
      <c r="G2" s="20"/>
      <c r="H2" s="20"/>
      <c r="I2" s="20"/>
      <c r="J2" s="11"/>
    </row>
    <row r="3" spans="2:10" x14ac:dyDescent="0.2">
      <c r="D3" s="12" t="s">
        <v>14</v>
      </c>
      <c r="E3" s="12" t="s">
        <v>14</v>
      </c>
      <c r="F3" s="5" t="s">
        <v>13</v>
      </c>
      <c r="G3" s="5"/>
      <c r="H3" s="5"/>
      <c r="I3" s="5"/>
      <c r="J3" s="5"/>
    </row>
    <row r="4" spans="2:10" x14ac:dyDescent="0.2"/>
    <row r="5" spans="2:10" x14ac:dyDescent="0.2">
      <c r="B5" s="22" t="s">
        <v>78</v>
      </c>
      <c r="C5" s="22"/>
      <c r="D5" s="33"/>
      <c r="E5" s="33"/>
      <c r="F5" s="34"/>
    </row>
    <row r="6" spans="2:10" x14ac:dyDescent="0.2"/>
    <row r="7" spans="2:10" x14ac:dyDescent="0.2">
      <c r="B7" t="s">
        <v>0</v>
      </c>
      <c r="D7" s="10">
        <v>100</v>
      </c>
      <c r="E7" s="10">
        <v>105</v>
      </c>
      <c r="F7" s="6">
        <f>E7*(1+F17)</f>
        <v>115.50000000000001</v>
      </c>
    </row>
    <row r="8" spans="2:10" x14ac:dyDescent="0.2">
      <c r="B8" t="s">
        <v>34</v>
      </c>
      <c r="D8" s="7"/>
      <c r="E8" s="10">
        <v>84</v>
      </c>
      <c r="F8" s="6">
        <f>F7*F18</f>
        <v>94.710000000000008</v>
      </c>
    </row>
    <row r="9" spans="2:10" x14ac:dyDescent="0.2">
      <c r="B9" s="2" t="s">
        <v>2</v>
      </c>
      <c r="C9" s="2"/>
      <c r="D9" s="8"/>
      <c r="E9" s="8">
        <f>E7-E8</f>
        <v>21</v>
      </c>
      <c r="F9" s="23">
        <f>F7-F8</f>
        <v>20.790000000000006</v>
      </c>
    </row>
    <row r="10" spans="2:10" x14ac:dyDescent="0.2">
      <c r="B10" t="s">
        <v>20</v>
      </c>
      <c r="D10" s="7"/>
      <c r="E10" s="10">
        <v>3</v>
      </c>
      <c r="F10" s="6">
        <f>F19*F38</f>
        <v>3.362583840000001</v>
      </c>
    </row>
    <row r="11" spans="2:10" x14ac:dyDescent="0.2">
      <c r="B11" s="2" t="s">
        <v>3</v>
      </c>
      <c r="C11" s="2"/>
      <c r="D11" s="8"/>
      <c r="E11" s="8">
        <f>E9-E10</f>
        <v>18</v>
      </c>
      <c r="F11" s="23">
        <f>F9-F10</f>
        <v>17.427416160000007</v>
      </c>
    </row>
    <row r="12" spans="2:10" x14ac:dyDescent="0.2">
      <c r="B12" t="s">
        <v>21</v>
      </c>
      <c r="D12" s="7"/>
      <c r="E12" s="10">
        <v>4</v>
      </c>
      <c r="F12" s="6">
        <f>F11*F20</f>
        <v>4.3568540400000018</v>
      </c>
    </row>
    <row r="13" spans="2:10" x14ac:dyDescent="0.2">
      <c r="B13" s="15" t="s">
        <v>11</v>
      </c>
      <c r="C13" s="15"/>
      <c r="D13" s="16"/>
      <c r="E13" s="16">
        <f>E11-E12</f>
        <v>14</v>
      </c>
      <c r="F13" s="21">
        <f>F11-F12</f>
        <v>13.070562120000005</v>
      </c>
    </row>
    <row r="14" spans="2:10" x14ac:dyDescent="0.2"/>
    <row r="15" spans="2:10" x14ac:dyDescent="0.2">
      <c r="B15" s="22" t="s">
        <v>22</v>
      </c>
      <c r="C15" s="22"/>
      <c r="D15" s="33"/>
      <c r="E15" s="33"/>
      <c r="F15" s="34"/>
    </row>
    <row r="16" spans="2:10" x14ac:dyDescent="0.2"/>
    <row r="17" spans="2:6" x14ac:dyDescent="0.2">
      <c r="B17" t="s">
        <v>19</v>
      </c>
      <c r="E17" s="14">
        <f>E7/D7-1</f>
        <v>5.0000000000000044E-2</v>
      </c>
      <c r="F17" s="24">
        <v>0.1</v>
      </c>
    </row>
    <row r="18" spans="2:6" x14ac:dyDescent="0.2">
      <c r="B18" t="s">
        <v>35</v>
      </c>
      <c r="E18" s="14">
        <f>E8/E7</f>
        <v>0.8</v>
      </c>
      <c r="F18" s="24">
        <v>0.82</v>
      </c>
    </row>
    <row r="19" spans="2:6" x14ac:dyDescent="0.2">
      <c r="B19" t="s">
        <v>36</v>
      </c>
      <c r="E19" s="14">
        <f>E10/E38</f>
        <v>7.4999999999999997E-2</v>
      </c>
      <c r="F19" s="24">
        <v>0.08</v>
      </c>
    </row>
    <row r="20" spans="2:6" x14ac:dyDescent="0.2">
      <c r="B20" t="s">
        <v>37</v>
      </c>
      <c r="E20" s="14">
        <f>E12/E11</f>
        <v>0.22222222222222221</v>
      </c>
      <c r="F20" s="24">
        <v>0.25</v>
      </c>
    </row>
    <row r="21" spans="2:6" x14ac:dyDescent="0.2"/>
    <row r="22" spans="2:6" x14ac:dyDescent="0.2">
      <c r="B22" s="22" t="s">
        <v>41</v>
      </c>
      <c r="C22" s="22"/>
      <c r="D22" s="33"/>
      <c r="E22" s="33"/>
      <c r="F22" s="34"/>
    </row>
    <row r="23" spans="2:6" x14ac:dyDescent="0.2"/>
    <row r="24" spans="2:6" x14ac:dyDescent="0.2">
      <c r="B24" t="s">
        <v>23</v>
      </c>
      <c r="E24" s="10">
        <v>45</v>
      </c>
      <c r="F24" s="6">
        <f>F7*F25</f>
        <v>50.011500000000005</v>
      </c>
    </row>
    <row r="25" spans="2:6" x14ac:dyDescent="0.2">
      <c r="B25" s="1" t="s">
        <v>32</v>
      </c>
      <c r="C25" s="1"/>
      <c r="E25" s="14">
        <f>E24/E7</f>
        <v>0.42857142857142855</v>
      </c>
      <c r="F25" s="25">
        <v>0.433</v>
      </c>
    </row>
    <row r="26" spans="2:6" x14ac:dyDescent="0.2"/>
    <row r="27" spans="2:6" x14ac:dyDescent="0.2">
      <c r="B27" t="s">
        <v>33</v>
      </c>
      <c r="E27" s="10">
        <v>8</v>
      </c>
      <c r="F27" s="6">
        <f>F7*F28</f>
        <v>8.5008000000000017</v>
      </c>
    </row>
    <row r="28" spans="2:6" x14ac:dyDescent="0.2">
      <c r="B28" s="1" t="s">
        <v>7</v>
      </c>
      <c r="C28" s="1"/>
      <c r="E28" s="26">
        <f>E27/E7</f>
        <v>7.6190476190476197E-2</v>
      </c>
      <c r="F28" s="27">
        <v>7.3599999999999999E-2</v>
      </c>
    </row>
    <row r="29" spans="2:6" x14ac:dyDescent="0.2"/>
    <row r="30" spans="2:6" x14ac:dyDescent="0.2">
      <c r="B30" s="22" t="s">
        <v>59</v>
      </c>
      <c r="C30" s="22"/>
      <c r="D30" s="33"/>
      <c r="E30" s="33"/>
      <c r="F30" s="34"/>
    </row>
    <row r="31" spans="2:6" x14ac:dyDescent="0.2"/>
    <row r="32" spans="2:6" x14ac:dyDescent="0.2">
      <c r="B32" t="s">
        <v>4</v>
      </c>
      <c r="E32" s="10">
        <v>3</v>
      </c>
      <c r="F32" s="6">
        <f>F24/F42</f>
        <v>3.288427397260274</v>
      </c>
    </row>
    <row r="33" spans="2:9" x14ac:dyDescent="0.2">
      <c r="B33" t="s">
        <v>26</v>
      </c>
      <c r="E33" s="10">
        <v>9</v>
      </c>
      <c r="F33" s="6">
        <f>F7/F45</f>
        <v>9.4931506849315088</v>
      </c>
    </row>
    <row r="34" spans="2:9" x14ac:dyDescent="0.2">
      <c r="B34" t="s">
        <v>28</v>
      </c>
      <c r="E34" s="10">
        <v>5</v>
      </c>
      <c r="F34" s="6">
        <f>F24/F48</f>
        <v>5.4807123287671242</v>
      </c>
    </row>
    <row r="35" spans="2:9" x14ac:dyDescent="0.2"/>
    <row r="36" spans="2:9" x14ac:dyDescent="0.2">
      <c r="B36" t="s">
        <v>5</v>
      </c>
      <c r="E36" s="10">
        <v>10</v>
      </c>
      <c r="F36" s="28">
        <f>F27*F54</f>
        <v>12.751200000000003</v>
      </c>
    </row>
    <row r="37" spans="2:9" x14ac:dyDescent="0.2"/>
    <row r="38" spans="2:9" x14ac:dyDescent="0.2">
      <c r="B38" t="s">
        <v>6</v>
      </c>
      <c r="D38" s="10"/>
      <c r="E38" s="10">
        <v>40</v>
      </c>
      <c r="F38" s="6">
        <f>F56*F57</f>
        <v>42.032298000000011</v>
      </c>
    </row>
    <row r="39" spans="2:9" x14ac:dyDescent="0.2"/>
    <row r="40" spans="2:9" x14ac:dyDescent="0.2">
      <c r="B40" s="22" t="s">
        <v>24</v>
      </c>
      <c r="C40" s="22"/>
      <c r="D40" s="33"/>
      <c r="E40" s="33"/>
      <c r="F40" s="34"/>
    </row>
    <row r="41" spans="2:9" x14ac:dyDescent="0.2"/>
    <row r="42" spans="2:9" x14ac:dyDescent="0.2">
      <c r="B42" t="s">
        <v>25</v>
      </c>
      <c r="E42" s="29">
        <f>E24/E32</f>
        <v>15</v>
      </c>
      <c r="F42" s="30">
        <f>365/F43</f>
        <v>15.208333333333334</v>
      </c>
    </row>
    <row r="43" spans="2:9" x14ac:dyDescent="0.2">
      <c r="B43" t="s">
        <v>8</v>
      </c>
      <c r="E43" s="31">
        <f>365/E42</f>
        <v>24.333333333333332</v>
      </c>
      <c r="F43" s="32">
        <v>24</v>
      </c>
      <c r="G43" s="32"/>
      <c r="H43" s="32"/>
      <c r="I43" s="32"/>
    </row>
    <row r="44" spans="2:9" x14ac:dyDescent="0.2"/>
    <row r="45" spans="2:9" x14ac:dyDescent="0.2">
      <c r="B45" t="s">
        <v>27</v>
      </c>
      <c r="E45" s="29">
        <f>E7/E33</f>
        <v>11.666666666666666</v>
      </c>
      <c r="F45" s="30">
        <f>365/F46</f>
        <v>12.166666666666666</v>
      </c>
      <c r="G45" s="30"/>
      <c r="H45" s="30"/>
      <c r="I45" s="30"/>
    </row>
    <row r="46" spans="2:9" x14ac:dyDescent="0.2">
      <c r="B46" t="s">
        <v>9</v>
      </c>
      <c r="E46" s="31">
        <f>365/E45</f>
        <v>31.285714285714288</v>
      </c>
      <c r="F46" s="32">
        <v>30</v>
      </c>
      <c r="G46" s="32"/>
      <c r="H46" s="32"/>
      <c r="I46" s="32"/>
    </row>
    <row r="47" spans="2:9" x14ac:dyDescent="0.2"/>
    <row r="48" spans="2:9" x14ac:dyDescent="0.2">
      <c r="B48" t="s">
        <v>29</v>
      </c>
      <c r="E48" s="29">
        <f>E24/E34</f>
        <v>9</v>
      </c>
      <c r="F48" s="30">
        <f>365/F49</f>
        <v>9.125</v>
      </c>
      <c r="G48" s="30"/>
      <c r="H48" s="30"/>
      <c r="I48" s="30"/>
    </row>
    <row r="49" spans="2:9" x14ac:dyDescent="0.2">
      <c r="B49" t="s">
        <v>10</v>
      </c>
      <c r="E49" s="31">
        <f>365/E48</f>
        <v>40.555555555555557</v>
      </c>
      <c r="F49" s="32">
        <v>40</v>
      </c>
      <c r="G49" s="32"/>
      <c r="H49" s="32"/>
      <c r="I49" s="32"/>
    </row>
    <row r="50" spans="2:9" x14ac:dyDescent="0.2"/>
    <row r="51" spans="2:9" x14ac:dyDescent="0.2">
      <c r="B51" s="1" t="s">
        <v>40</v>
      </c>
      <c r="C51" s="1"/>
      <c r="E51" s="7">
        <f>E32+E33-E34</f>
        <v>7</v>
      </c>
      <c r="F51" s="7">
        <f>F32+F33-F34</f>
        <v>7.3008657534246577</v>
      </c>
      <c r="G51" s="7"/>
      <c r="H51" s="7"/>
      <c r="I51" s="7"/>
    </row>
    <row r="52" spans="2:9" x14ac:dyDescent="0.2">
      <c r="B52" s="1" t="s">
        <v>39</v>
      </c>
      <c r="C52" s="1"/>
      <c r="E52" s="31">
        <f>E43+E46-E49</f>
        <v>15.063492063492063</v>
      </c>
      <c r="F52" s="31">
        <f>F43+F46-F49</f>
        <v>14</v>
      </c>
      <c r="G52" s="31"/>
      <c r="H52" s="31"/>
      <c r="I52" s="31"/>
    </row>
    <row r="53" spans="2:9" x14ac:dyDescent="0.2"/>
    <row r="54" spans="2:9" x14ac:dyDescent="0.2">
      <c r="B54" t="s">
        <v>31</v>
      </c>
      <c r="E54" s="39">
        <f>E36/E27</f>
        <v>1.25</v>
      </c>
      <c r="F54" s="40">
        <v>1.5</v>
      </c>
      <c r="G54" s="40"/>
      <c r="H54" s="40"/>
      <c r="I54" s="40"/>
    </row>
    <row r="55" spans="2:9" x14ac:dyDescent="0.2"/>
    <row r="56" spans="2:9" x14ac:dyDescent="0.2">
      <c r="B56" t="s">
        <v>1</v>
      </c>
      <c r="E56" s="7">
        <f>E9+E27</f>
        <v>29</v>
      </c>
      <c r="F56" s="7">
        <f>F9+F27</f>
        <v>29.290800000000008</v>
      </c>
      <c r="G56" s="7"/>
      <c r="H56" s="7"/>
      <c r="I56" s="7"/>
    </row>
    <row r="57" spans="2:9" x14ac:dyDescent="0.2">
      <c r="B57" t="s">
        <v>38</v>
      </c>
      <c r="E57" s="35">
        <f>E38/E56</f>
        <v>1.3793103448275863</v>
      </c>
      <c r="F57" s="36">
        <v>1.4350000000000001</v>
      </c>
      <c r="G57" s="36"/>
      <c r="H57" s="36"/>
      <c r="I57" s="36"/>
    </row>
    <row r="58" spans="2:9" x14ac:dyDescent="0.2"/>
    <row r="59" spans="2:9" x14ac:dyDescent="0.2">
      <c r="B59" t="s">
        <v>54</v>
      </c>
      <c r="D59" s="10"/>
      <c r="E59" s="10">
        <v>73</v>
      </c>
      <c r="F59" s="6">
        <f>E59+F36-F27</f>
        <v>77.250399999999999</v>
      </c>
      <c r="G59" s="6"/>
      <c r="H59" s="6"/>
      <c r="I59" s="6"/>
    </row>
    <row r="60" spans="2:9" x14ac:dyDescent="0.2">
      <c r="B60" t="s">
        <v>42</v>
      </c>
      <c r="E60" s="7">
        <f>E59+E51</f>
        <v>80</v>
      </c>
      <c r="F60" s="6">
        <f>F59+F51</f>
        <v>84.551265753424659</v>
      </c>
      <c r="G60" s="6"/>
      <c r="H60" s="6"/>
      <c r="I60" s="6"/>
    </row>
    <row r="61" spans="2:9" x14ac:dyDescent="0.2">
      <c r="B61" t="s">
        <v>12</v>
      </c>
      <c r="E61" s="29">
        <f>E7/E60</f>
        <v>1.3125</v>
      </c>
      <c r="F61" s="41">
        <f>F7/F60</f>
        <v>1.3660351382181621</v>
      </c>
      <c r="G61" s="41"/>
      <c r="H61" s="41"/>
      <c r="I61" s="41"/>
    </row>
    <row r="62" spans="2:9" x14ac:dyDescent="0.2"/>
    <row r="63" spans="2:9" x14ac:dyDescent="0.2">
      <c r="B63" s="22" t="s">
        <v>72</v>
      </c>
      <c r="C63" s="22"/>
      <c r="D63" s="33"/>
      <c r="E63" s="33"/>
      <c r="F63" s="34"/>
    </row>
    <row r="64" spans="2:9" x14ac:dyDescent="0.2"/>
    <row r="65" spans="2:6" x14ac:dyDescent="0.2">
      <c r="B65" t="s">
        <v>11</v>
      </c>
      <c r="E65" s="7"/>
      <c r="F65" s="6">
        <f>F13</f>
        <v>13.070562120000005</v>
      </c>
    </row>
    <row r="66" spans="2:6" x14ac:dyDescent="0.2">
      <c r="B66" t="s">
        <v>33</v>
      </c>
      <c r="E66" s="7"/>
      <c r="F66" s="6">
        <f>F27</f>
        <v>8.5008000000000017</v>
      </c>
    </row>
    <row r="67" spans="2:6" x14ac:dyDescent="0.2">
      <c r="B67" t="s">
        <v>43</v>
      </c>
      <c r="F67" s="6">
        <f>E32-F32</f>
        <v>-0.288427397260274</v>
      </c>
    </row>
    <row r="68" spans="2:6" x14ac:dyDescent="0.2">
      <c r="B68" t="s">
        <v>44</v>
      </c>
      <c r="F68" s="6">
        <f>E33-F33</f>
        <v>-0.49315068493150882</v>
      </c>
    </row>
    <row r="69" spans="2:6" x14ac:dyDescent="0.2">
      <c r="B69" t="s">
        <v>45</v>
      </c>
      <c r="F69" s="6">
        <f>F34-E34</f>
        <v>0.48071232876712422</v>
      </c>
    </row>
    <row r="70" spans="2:6" x14ac:dyDescent="0.2">
      <c r="B70" s="3" t="s">
        <v>56</v>
      </c>
      <c r="C70" s="3"/>
      <c r="D70" s="18"/>
      <c r="E70" s="18"/>
      <c r="F70" s="37">
        <f>SUM(F65:F69)</f>
        <v>21.270496366575351</v>
      </c>
    </row>
    <row r="71" spans="2:6" x14ac:dyDescent="0.2"/>
    <row r="72" spans="2:6" x14ac:dyDescent="0.2">
      <c r="B72" t="str">
        <f>B36</f>
        <v>Capex</v>
      </c>
      <c r="F72" s="6">
        <f>-F36</f>
        <v>-12.751200000000003</v>
      </c>
    </row>
    <row r="73" spans="2:6" x14ac:dyDescent="0.2">
      <c r="B73" s="3" t="s">
        <v>57</v>
      </c>
      <c r="C73" s="3"/>
      <c r="D73" s="18"/>
      <c r="E73" s="18"/>
      <c r="F73" s="9">
        <f>SUM(F72)</f>
        <v>-12.751200000000003</v>
      </c>
    </row>
    <row r="74" spans="2:6" x14ac:dyDescent="0.2"/>
    <row r="75" spans="2:6" x14ac:dyDescent="0.2">
      <c r="B75" t="s">
        <v>47</v>
      </c>
      <c r="F75" s="6">
        <f>-F83</f>
        <v>-7.8423372720000026</v>
      </c>
    </row>
    <row r="76" spans="2:6" x14ac:dyDescent="0.2">
      <c r="B76" t="s">
        <v>48</v>
      </c>
      <c r="F76" s="6">
        <f>F38-E38</f>
        <v>2.0322980000000115</v>
      </c>
    </row>
    <row r="77" spans="2:6" x14ac:dyDescent="0.2">
      <c r="B77" s="3" t="s">
        <v>58</v>
      </c>
      <c r="C77" s="3"/>
      <c r="D77" s="18"/>
      <c r="E77" s="18"/>
      <c r="F77" s="9">
        <f>SUM(F75:F76)</f>
        <v>-5.8100392719999912</v>
      </c>
    </row>
    <row r="78" spans="2:6" x14ac:dyDescent="0.2"/>
    <row r="79" spans="2:6" x14ac:dyDescent="0.2">
      <c r="B79" s="3" t="s">
        <v>49</v>
      </c>
      <c r="C79" s="3"/>
      <c r="D79" s="18"/>
      <c r="E79" s="18"/>
      <c r="F79" s="9">
        <f>F70+F73+F77</f>
        <v>2.7092570945753573</v>
      </c>
    </row>
    <row r="80" spans="2:6" x14ac:dyDescent="0.2"/>
    <row r="81" spans="2:6" x14ac:dyDescent="0.2">
      <c r="B81" s="22" t="s">
        <v>30</v>
      </c>
      <c r="C81" s="22"/>
      <c r="D81" s="33"/>
      <c r="E81" s="33"/>
      <c r="F81" s="34"/>
    </row>
    <row r="82" spans="2:6" x14ac:dyDescent="0.2"/>
    <row r="83" spans="2:6" x14ac:dyDescent="0.2">
      <c r="B83" t="s">
        <v>47</v>
      </c>
      <c r="E83" s="10">
        <v>7.7</v>
      </c>
      <c r="F83" s="6">
        <f>F13*F84</f>
        <v>7.8423372720000026</v>
      </c>
    </row>
    <row r="84" spans="2:6" x14ac:dyDescent="0.2">
      <c r="B84" t="s">
        <v>73</v>
      </c>
      <c r="E84" s="14">
        <f>E83/E13</f>
        <v>0.55000000000000004</v>
      </c>
      <c r="F84" s="24">
        <v>0.6</v>
      </c>
    </row>
    <row r="85" spans="2:6" x14ac:dyDescent="0.2"/>
    <row r="86" spans="2:6" x14ac:dyDescent="0.2">
      <c r="B86" s="22" t="s">
        <v>50</v>
      </c>
      <c r="C86" s="22"/>
      <c r="D86" s="33"/>
      <c r="E86" s="33"/>
      <c r="F86" s="34"/>
    </row>
    <row r="87" spans="2:6" x14ac:dyDescent="0.2"/>
    <row r="88" spans="2:6" x14ac:dyDescent="0.2">
      <c r="B88" t="s">
        <v>11</v>
      </c>
      <c r="F88" s="6">
        <f>F65</f>
        <v>13.070562120000005</v>
      </c>
    </row>
    <row r="89" spans="2:6" x14ac:dyDescent="0.2">
      <c r="B89" t="s">
        <v>33</v>
      </c>
      <c r="F89" s="6">
        <f>F66</f>
        <v>8.5008000000000017</v>
      </c>
    </row>
    <row r="90" spans="2:6" x14ac:dyDescent="0.2">
      <c r="B90" t="s">
        <v>43</v>
      </c>
      <c r="F90" s="6">
        <f>F67</f>
        <v>-0.288427397260274</v>
      </c>
    </row>
    <row r="91" spans="2:6" x14ac:dyDescent="0.2">
      <c r="B91" t="s">
        <v>44</v>
      </c>
      <c r="F91" s="6">
        <f>F68</f>
        <v>-0.49315068493150882</v>
      </c>
    </row>
    <row r="92" spans="2:6" x14ac:dyDescent="0.2">
      <c r="B92" t="s">
        <v>45</v>
      </c>
      <c r="F92" s="6">
        <v>0.48071232876712422</v>
      </c>
    </row>
    <row r="93" spans="2:6" x14ac:dyDescent="0.2">
      <c r="B93" s="2" t="s">
        <v>46</v>
      </c>
      <c r="C93" s="2"/>
      <c r="D93" s="17"/>
      <c r="E93" s="17"/>
      <c r="F93" s="38">
        <f>SUM(F88:F92)</f>
        <v>21.270496366575351</v>
      </c>
    </row>
    <row r="94" spans="2:6" x14ac:dyDescent="0.2">
      <c r="B94" t="s">
        <v>5</v>
      </c>
      <c r="F94" s="6">
        <f>F72</f>
        <v>-12.751200000000003</v>
      </c>
    </row>
    <row r="95" spans="2:6" x14ac:dyDescent="0.2">
      <c r="B95" s="2" t="s">
        <v>51</v>
      </c>
      <c r="C95" s="2"/>
      <c r="D95" s="17"/>
      <c r="E95" s="17"/>
      <c r="F95" s="38">
        <f>SUM(F93:F94)</f>
        <v>8.5192963665753485</v>
      </c>
    </row>
    <row r="96" spans="2:6" x14ac:dyDescent="0.2">
      <c r="B96" t="s">
        <v>47</v>
      </c>
      <c r="F96" s="6">
        <f>F75</f>
        <v>-7.8423372720000026</v>
      </c>
    </row>
    <row r="97" spans="2:6" x14ac:dyDescent="0.2">
      <c r="B97" s="13" t="s">
        <v>52</v>
      </c>
      <c r="C97" s="13"/>
      <c r="D97" s="17"/>
      <c r="E97" s="17"/>
      <c r="F97" s="38">
        <f>SUM(F95:F96)</f>
        <v>0.67695909457534587</v>
      </c>
    </row>
    <row r="98" spans="2:6" x14ac:dyDescent="0.2">
      <c r="B98" t="s">
        <v>48</v>
      </c>
      <c r="F98" s="6">
        <f>F76</f>
        <v>2.0322980000000115</v>
      </c>
    </row>
    <row r="99" spans="2:6" x14ac:dyDescent="0.2">
      <c r="B99" s="3" t="s">
        <v>49</v>
      </c>
      <c r="C99" s="3"/>
      <c r="D99" s="18"/>
      <c r="E99" s="18"/>
      <c r="F99" s="37">
        <f>SUM(F97:F98)</f>
        <v>2.7092570945753573</v>
      </c>
    </row>
    <row r="100" spans="2:6" x14ac:dyDescent="0.2"/>
  </sheetData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TVB, Sec. B, Chs. 5-7</vt:lpstr>
    </vt:vector>
  </TitlesOfParts>
  <Company>UBS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Bancroft, Helen-XT</dc:creator>
  <cp:lastModifiedBy>Neil Pande</cp:lastModifiedBy>
  <cp:lastPrinted>2022-11-04T09:21:48Z</cp:lastPrinted>
  <dcterms:created xsi:type="dcterms:W3CDTF">2020-09-11T11:42:01Z</dcterms:created>
  <dcterms:modified xsi:type="dcterms:W3CDTF">2024-12-17T11:53:11Z</dcterms:modified>
</cp:coreProperties>
</file>